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<sst xmlns="http://schemas.openxmlformats.org/spreadsheetml/2006/main" count="81" uniqueCount="62">
  <si>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Angekündigter Etappenbeginn</t>
  </si>
  <si>
    <t>Angekündigtes Etappenende</t>
  </si>
  <si>
    <t>Tatsächlicher Etappenbeginn</t>
  </si>
  <si>
    <t>Tatsächliches Etappenende</t>
  </si>
  <si>
    <t>Tatsächliche Strecke</t>
  </si>
  <si>
    <t>Meßprotokoll von W. Preissl</t>
  </si>
  <si>
    <t>Hainburg</t>
  </si>
  <si>
    <t>Breitenbrunn</t>
  </si>
  <si>
    <t>Rosalia</t>
  </si>
  <si>
    <t>Hallerhaus</t>
  </si>
  <si>
    <t>Auf der Schanz</t>
  </si>
  <si>
    <t>Bruck/Mur</t>
  </si>
  <si>
    <t>Sattelhaus</t>
  </si>
  <si>
    <t>Edelrautenhütte</t>
  </si>
  <si>
    <t>Plannerhütte</t>
  </si>
  <si>
    <t>R. Schober Hütte</t>
  </si>
  <si>
    <t>Gollinghütte</t>
  </si>
  <si>
    <t>Südwienerhütte</t>
  </si>
  <si>
    <t>Hüttschlag</t>
  </si>
  <si>
    <t>Rauris</t>
  </si>
  <si>
    <t>Angekündigte Etappenlänge (m)</t>
  </si>
  <si>
    <t>Puchschachen 34</t>
  </si>
  <si>
    <t>Wismayerhaus</t>
  </si>
  <si>
    <t>Felser Alm</t>
  </si>
  <si>
    <t xml:space="preserve">Annen-café </t>
  </si>
  <si>
    <t>Verlängerungen</t>
  </si>
  <si>
    <t>Verkürzungen</t>
  </si>
  <si>
    <t>Gesamtstrecke, kumulativ (m)</t>
  </si>
  <si>
    <t>Durchschnittliches Wandertempo</t>
  </si>
  <si>
    <t>Etappen-nr</t>
  </si>
  <si>
    <t>Etappe 7:</t>
  </si>
  <si>
    <t>Etappe 8:</t>
  </si>
  <si>
    <r>
      <t>1289</t>
    </r>
    <r>
      <rPr>
        <sz val="10"/>
        <rFont val="Arial"/>
        <family val="0"/>
      </rPr>
      <t xml:space="preserve">m zurück von Haus Oberreiter, weitere </t>
    </r>
    <r>
      <rPr>
        <b/>
        <sz val="10"/>
        <rFont val="Arial"/>
        <family val="2"/>
      </rPr>
      <t>4085</t>
    </r>
    <r>
      <rPr>
        <sz val="10"/>
        <rFont val="Arial"/>
        <family val="0"/>
      </rPr>
      <t xml:space="preserve">m extra bis Ingering II (lt Protokoll erst bei 334.485), dann weitere </t>
    </r>
    <r>
      <rPr>
        <b/>
        <sz val="10"/>
        <rFont val="Arial"/>
        <family val="2"/>
      </rPr>
      <t>21424</t>
    </r>
    <r>
      <rPr>
        <sz val="10"/>
        <rFont val="Arial"/>
        <family val="0"/>
      </rPr>
      <t>m bis Bergerhube.</t>
    </r>
  </si>
  <si>
    <r>
      <t xml:space="preserve">Umgehung des Geierkogels: weitere </t>
    </r>
    <r>
      <rPr>
        <b/>
        <sz val="10"/>
        <rFont val="Arial"/>
        <family val="2"/>
      </rPr>
      <t>7000</t>
    </r>
    <r>
      <rPr>
        <sz val="10"/>
        <rFont val="Arial"/>
        <family val="0"/>
      </rPr>
      <t xml:space="preserve">m auf Straße das Triebental talaus, weitere </t>
    </r>
    <r>
      <rPr>
        <b/>
        <sz val="10"/>
        <rFont val="Arial"/>
        <family val="2"/>
      </rPr>
      <t>3000</t>
    </r>
    <r>
      <rPr>
        <sz val="10"/>
        <rFont val="Arial"/>
        <family val="0"/>
      </rPr>
      <t>m entlang der Straße bis Hohentauern.</t>
    </r>
  </si>
  <si>
    <t>Etappe 12:</t>
  </si>
  <si>
    <t>Etappe 13:</t>
  </si>
  <si>
    <t>Die Etappe begann bei der Felser Alm. Nach 1Std 10min wurde die Südwienerhütte über den lokalen WW 25 nach geschätzten 4270m erreicht.</t>
  </si>
  <si>
    <t>Etappe 14:</t>
  </si>
  <si>
    <r>
      <t xml:space="preserve">Deshalb wäre diese Etappe zwar um </t>
    </r>
    <r>
      <rPr>
        <b/>
        <sz val="10"/>
        <rFont val="Arial"/>
        <family val="2"/>
      </rPr>
      <t>8270</t>
    </r>
    <r>
      <rPr>
        <sz val="10"/>
        <rFont val="Arial"/>
        <family val="2"/>
      </rPr>
      <t>m</t>
    </r>
    <r>
      <rPr>
        <sz val="10"/>
        <rFont val="Arial"/>
        <family val="0"/>
      </rPr>
      <t xml:space="preserve"> länger gewesen als ursprünglich ausgeschrieben, durch einen Kunstgriff wurde sie aber wieder um </t>
    </r>
    <r>
      <rPr>
        <b/>
        <sz val="10"/>
        <rFont val="Arial"/>
        <family val="2"/>
      </rPr>
      <t>4000</t>
    </r>
    <r>
      <rPr>
        <sz val="10"/>
        <rFont val="Arial"/>
        <family val="0"/>
      </rPr>
      <t>m reduziert.</t>
    </r>
  </si>
  <si>
    <t>Erläuterungen: Alle Meterangaben beziehen sich auf das Meßprotokoll von Fritz Peterka</t>
  </si>
  <si>
    <r>
      <t xml:space="preserve">Abzweigung bei Strassen-km 13,2, dh 6,2km nach Seckau, dh lt Protokoll bei 330.400, dh </t>
    </r>
    <r>
      <rPr>
        <b/>
        <sz val="10"/>
        <rFont val="Arial"/>
        <family val="2"/>
      </rPr>
      <t>4085</t>
    </r>
    <r>
      <rPr>
        <sz val="10"/>
        <rFont val="Arial"/>
        <family val="0"/>
      </rPr>
      <t xml:space="preserve">m früher, dafür </t>
    </r>
    <r>
      <rPr>
        <b/>
        <sz val="10"/>
        <rFont val="Arial"/>
        <family val="2"/>
      </rPr>
      <t>1289</t>
    </r>
    <r>
      <rPr>
        <sz val="10"/>
        <rFont val="Arial"/>
        <family val="0"/>
      </rPr>
      <t>m extra zu Haus Oberreiter.</t>
    </r>
  </si>
  <si>
    <r>
      <t xml:space="preserve">Von dort in 1 Std 20 min die restlichen </t>
    </r>
    <r>
      <rPr>
        <b/>
        <sz val="10"/>
        <rFont val="Arial"/>
        <family val="2"/>
      </rPr>
      <t>6101</t>
    </r>
    <r>
      <rPr>
        <sz val="10"/>
        <rFont val="Arial"/>
        <family val="0"/>
      </rPr>
      <t>m bis Edelrautenhütte mit einer durchschnittl. Geschwindigkeit von 4,57575 km/h, insgesamt 5km kürzer als Originalroute.</t>
    </r>
  </si>
  <si>
    <t>Beginn der Etappe lt Protokoll bei 570.308, Ende der Etappe ziemlich genau 4km vor Bhf Bad Hofgastein (Annencafe) dh 592.922 - 4.000 = 588.922, Differenz: 18.614m.</t>
  </si>
  <si>
    <t>Gehzeit -  hh:mm</t>
  </si>
  <si>
    <t>Ingering II</t>
  </si>
  <si>
    <t>Datum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</si>
  <si>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</si>
  <si>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</si>
  <si>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</si>
  <si>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</si>
  <si>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</si>
  <si>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</si>
  <si>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</si>
  <si>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</si>
  <si>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</si>
  <si>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</si>
  <si>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</si>
  <si>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</si>
  <si>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</si>
  <si>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</si>
  <si>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JUBILÄUMSMARSCH  02A/TEIL1  VOM 5.-18.JULI 2003</t>
  </si>
  <si>
    <r>
      <t xml:space="preserve">Obertauern liegt lt Meßprotokoll bei 526.940, also </t>
    </r>
    <r>
      <rPr>
        <b/>
        <sz val="10"/>
        <rFont val="Arial"/>
        <family val="2"/>
      </rPr>
      <t>8270</t>
    </r>
    <r>
      <rPr>
        <sz val="10"/>
        <rFont val="Arial"/>
        <family val="0"/>
      </rPr>
      <t xml:space="preserve">m früher als die Südwienerhütte (535.210). Allerdings liegt das Wismayerhaus </t>
    </r>
    <r>
      <rPr>
        <b/>
        <sz val="10"/>
        <rFont val="Arial"/>
        <family val="2"/>
      </rPr>
      <t>1500</t>
    </r>
    <r>
      <rPr>
        <sz val="10"/>
        <rFont val="Arial"/>
        <family val="2"/>
      </rPr>
      <t xml:space="preserve">m </t>
    </r>
    <r>
      <rPr>
        <sz val="10"/>
        <rFont val="Arial"/>
        <family val="0"/>
      </rPr>
      <t>abseits der 02 Route.</t>
    </r>
  </si>
</sst>
</file>

<file path=xl/styles.xml><?xml version="1.0" encoding="utf-8"?>
<styleSheet xmlns="http://schemas.openxmlformats.org/spreadsheetml/2006/main">
  <numFmts count="20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"/>
    <numFmt numFmtId="174" formatCode="#,##0.0"/>
    <numFmt numFmtId="175" formatCode="d\-mmm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0" fontId="0" fillId="0" borderId="1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2" borderId="6" xfId="0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7" xfId="0" applyFont="1" applyFill="1" applyBorder="1" applyAlignment="1">
      <alignment/>
    </xf>
    <xf numFmtId="175" fontId="0" fillId="2" borderId="2" xfId="0" applyNumberFormat="1" applyFill="1" applyBorder="1" applyAlignment="1">
      <alignment/>
    </xf>
    <xf numFmtId="16" fontId="0" fillId="2" borderId="3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4" width="15.28125" style="0" customWidth="1"/>
    <col min="5" max="5" width="7.57421875" style="0" customWidth="1"/>
    <col min="6" max="6" width="9.421875" style="0" customWidth="1"/>
    <col min="7" max="7" width="16.28125" style="0" customWidth="1"/>
    <col min="8" max="8" width="17.00390625" style="0" customWidth="1"/>
    <col min="9" max="9" width="5.140625" style="0" customWidth="1"/>
    <col min="10" max="10" width="5.421875" style="0" customWidth="1"/>
    <col min="11" max="11" width="7.57421875" style="0" customWidth="1"/>
    <col min="12" max="12" width="10.7109375" style="0" customWidth="1"/>
    <col min="13" max="13" width="8.28125" style="0" customWidth="1"/>
    <col min="14" max="14" width="9.28125" style="0" customWidth="1"/>
  </cols>
  <sheetData>
    <row r="1" spans="3:14" ht="16.5" thickBot="1">
      <c r="C1" s="28" t="s">
        <v>60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1" customFormat="1" ht="147" customHeight="1" thickBot="1">
      <c r="A2" s="1" t="s">
        <v>29</v>
      </c>
      <c r="B2" s="1" t="s">
        <v>45</v>
      </c>
      <c r="C2" s="7" t="s">
        <v>0</v>
      </c>
      <c r="D2" s="7" t="s">
        <v>1</v>
      </c>
      <c r="E2" s="1" t="s">
        <v>20</v>
      </c>
      <c r="F2" s="1" t="s">
        <v>27</v>
      </c>
      <c r="G2" s="7" t="s">
        <v>2</v>
      </c>
      <c r="H2" s="7" t="s">
        <v>3</v>
      </c>
      <c r="I2" s="1" t="s">
        <v>25</v>
      </c>
      <c r="J2" s="1" t="s">
        <v>26</v>
      </c>
      <c r="K2" s="1" t="s">
        <v>5</v>
      </c>
      <c r="L2" s="1" t="s">
        <v>4</v>
      </c>
      <c r="M2" s="1" t="s">
        <v>43</v>
      </c>
      <c r="N2" s="1" t="s">
        <v>28</v>
      </c>
    </row>
    <row r="3" spans="1:14" ht="12.75">
      <c r="A3" s="8">
        <v>1</v>
      </c>
      <c r="B3" s="19" t="s">
        <v>46</v>
      </c>
      <c r="C3" s="2" t="s">
        <v>6</v>
      </c>
      <c r="D3" s="2" t="s">
        <v>7</v>
      </c>
      <c r="E3" s="12">
        <v>42711</v>
      </c>
      <c r="F3" s="12">
        <f>SUM($E$3:E3)</f>
        <v>42711</v>
      </c>
      <c r="G3" s="2"/>
      <c r="H3" s="2"/>
      <c r="I3" s="2"/>
      <c r="J3" s="2"/>
      <c r="K3" s="12">
        <v>42907</v>
      </c>
      <c r="L3" s="12">
        <v>42711</v>
      </c>
      <c r="M3" s="4">
        <v>0.3159722222222222</v>
      </c>
      <c r="N3" s="21">
        <f>L3/(M3*24000)</f>
        <v>5.63221978021978</v>
      </c>
    </row>
    <row r="4" spans="1:14" ht="12.75">
      <c r="A4" s="9">
        <v>2</v>
      </c>
      <c r="B4" s="9" t="s">
        <v>47</v>
      </c>
      <c r="C4" s="3" t="s">
        <v>7</v>
      </c>
      <c r="D4" s="3" t="s">
        <v>8</v>
      </c>
      <c r="E4" s="13">
        <v>53534</v>
      </c>
      <c r="F4" s="13">
        <f>SUM($E$3:E4)</f>
        <v>96245</v>
      </c>
      <c r="G4" s="3"/>
      <c r="H4" s="3"/>
      <c r="I4" s="3"/>
      <c r="J4" s="3"/>
      <c r="K4" s="13"/>
      <c r="L4" s="13">
        <v>53534</v>
      </c>
      <c r="M4" s="5">
        <v>0.53125</v>
      </c>
      <c r="N4" s="22">
        <f aca="true" t="shared" si="0" ref="N4:N16">L4/(M4*24000)</f>
        <v>4.198745098039216</v>
      </c>
    </row>
    <row r="5" spans="1:14" ht="12.75">
      <c r="A5" s="9">
        <v>3</v>
      </c>
      <c r="B5" s="9" t="s">
        <v>48</v>
      </c>
      <c r="C5" s="3" t="s">
        <v>8</v>
      </c>
      <c r="D5" s="3" t="s">
        <v>9</v>
      </c>
      <c r="E5" s="13">
        <v>51402</v>
      </c>
      <c r="F5" s="13">
        <f>SUM($E$3:E5)</f>
        <v>147647</v>
      </c>
      <c r="G5" s="3"/>
      <c r="H5" s="3"/>
      <c r="I5" s="3"/>
      <c r="J5" s="3"/>
      <c r="K5" s="13">
        <v>52851</v>
      </c>
      <c r="L5" s="13">
        <v>51402</v>
      </c>
      <c r="M5" s="5">
        <v>0.4513888888888889</v>
      </c>
      <c r="N5" s="22">
        <f t="shared" si="0"/>
        <v>4.7448</v>
      </c>
    </row>
    <row r="6" spans="1:14" ht="12.75">
      <c r="A6" s="9">
        <v>4</v>
      </c>
      <c r="B6" s="9" t="s">
        <v>49</v>
      </c>
      <c r="C6" s="3" t="s">
        <v>9</v>
      </c>
      <c r="D6" s="3" t="s">
        <v>10</v>
      </c>
      <c r="E6" s="13">
        <v>55444</v>
      </c>
      <c r="F6" s="13">
        <f>SUM($E$3:E6)</f>
        <v>203091</v>
      </c>
      <c r="G6" s="3"/>
      <c r="H6" s="3"/>
      <c r="I6" s="3"/>
      <c r="J6" s="3"/>
      <c r="K6" s="13">
        <v>52009</v>
      </c>
      <c r="L6" s="13">
        <v>55444</v>
      </c>
      <c r="M6" s="5">
        <v>0.43333333333333335</v>
      </c>
      <c r="N6" s="22">
        <f t="shared" si="0"/>
        <v>5.331153846153846</v>
      </c>
    </row>
    <row r="7" spans="1:14" ht="12.75">
      <c r="A7" s="9">
        <v>5</v>
      </c>
      <c r="B7" s="9" t="s">
        <v>50</v>
      </c>
      <c r="C7" s="3" t="s">
        <v>10</v>
      </c>
      <c r="D7" s="3" t="s">
        <v>11</v>
      </c>
      <c r="E7" s="13">
        <v>43275</v>
      </c>
      <c r="F7" s="13">
        <f>SUM($E$3:E7)</f>
        <v>246366</v>
      </c>
      <c r="G7" s="3"/>
      <c r="H7" s="3"/>
      <c r="I7" s="3"/>
      <c r="J7" s="3"/>
      <c r="K7" s="13">
        <v>44975</v>
      </c>
      <c r="L7" s="13">
        <v>43275</v>
      </c>
      <c r="M7" s="5">
        <v>0.41875</v>
      </c>
      <c r="N7" s="22">
        <f t="shared" si="0"/>
        <v>4.3059701492537314</v>
      </c>
    </row>
    <row r="8" spans="1:14" ht="12.75">
      <c r="A8" s="9">
        <v>6</v>
      </c>
      <c r="B8" s="9" t="s">
        <v>51</v>
      </c>
      <c r="C8" s="3" t="s">
        <v>11</v>
      </c>
      <c r="D8" s="3" t="s">
        <v>12</v>
      </c>
      <c r="E8" s="13">
        <v>47816</v>
      </c>
      <c r="F8" s="13">
        <f>SUM($E$3:E8)</f>
        <v>294182</v>
      </c>
      <c r="G8" s="3"/>
      <c r="H8" s="3"/>
      <c r="I8" s="3"/>
      <c r="J8" s="3"/>
      <c r="K8" s="13">
        <v>46357</v>
      </c>
      <c r="L8" s="13">
        <v>47816</v>
      </c>
      <c r="M8" s="5">
        <v>0.5020833333333333</v>
      </c>
      <c r="N8" s="22">
        <f t="shared" si="0"/>
        <v>3.9681327800829878</v>
      </c>
    </row>
    <row r="9" spans="1:14" ht="12.75">
      <c r="A9" s="9">
        <v>7</v>
      </c>
      <c r="B9" s="20" t="s">
        <v>52</v>
      </c>
      <c r="C9" s="3" t="s">
        <v>12</v>
      </c>
      <c r="D9" s="3" t="s">
        <v>44</v>
      </c>
      <c r="E9" s="13">
        <v>40303</v>
      </c>
      <c r="F9" s="13">
        <f>SUM($E$3:E9)</f>
        <v>334485</v>
      </c>
      <c r="G9" s="3" t="s">
        <v>12</v>
      </c>
      <c r="H9" s="17" t="s">
        <v>21</v>
      </c>
      <c r="I9" s="3">
        <v>1289</v>
      </c>
      <c r="J9" s="3">
        <v>4085</v>
      </c>
      <c r="K9" s="13">
        <v>37525</v>
      </c>
      <c r="L9" s="13">
        <f>E9+I9-J9</f>
        <v>37507</v>
      </c>
      <c r="M9" s="5">
        <v>0.4166666666666667</v>
      </c>
      <c r="N9" s="22">
        <f t="shared" si="0"/>
        <v>3.7507</v>
      </c>
    </row>
    <row r="10" spans="1:14" ht="12.75">
      <c r="A10" s="9">
        <v>8</v>
      </c>
      <c r="B10" s="9" t="s">
        <v>53</v>
      </c>
      <c r="C10" s="3" t="s">
        <v>44</v>
      </c>
      <c r="D10" s="3" t="s">
        <v>13</v>
      </c>
      <c r="E10" s="13">
        <v>42525</v>
      </c>
      <c r="F10" s="13">
        <f>SUM($E$3:E10)</f>
        <v>377010</v>
      </c>
      <c r="G10" s="17" t="s">
        <v>21</v>
      </c>
      <c r="H10" s="3" t="s">
        <v>13</v>
      </c>
      <c r="I10" s="3">
        <f>I9+J9</f>
        <v>5374</v>
      </c>
      <c r="J10" s="3">
        <v>5000</v>
      </c>
      <c r="K10" s="13"/>
      <c r="L10" s="13">
        <f>E10+I10-J10</f>
        <v>42899</v>
      </c>
      <c r="M10" s="5">
        <v>0.4534722222222222</v>
      </c>
      <c r="N10" s="22">
        <f t="shared" si="0"/>
        <v>3.9417151607963246</v>
      </c>
    </row>
    <row r="11" spans="1:14" ht="12.75">
      <c r="A11" s="9">
        <v>9</v>
      </c>
      <c r="B11" s="9" t="s">
        <v>54</v>
      </c>
      <c r="C11" s="3" t="s">
        <v>13</v>
      </c>
      <c r="D11" s="3" t="s">
        <v>14</v>
      </c>
      <c r="E11" s="13">
        <v>34175</v>
      </c>
      <c r="F11" s="13">
        <f>SUM($E$3:E11)</f>
        <v>411185</v>
      </c>
      <c r="G11" s="3"/>
      <c r="H11" s="3"/>
      <c r="I11" s="3"/>
      <c r="J11" s="3"/>
      <c r="K11" s="13">
        <v>31299</v>
      </c>
      <c r="L11" s="13">
        <v>34175</v>
      </c>
      <c r="M11" s="5">
        <v>0.4486111111111111</v>
      </c>
      <c r="N11" s="22">
        <f t="shared" si="0"/>
        <v>3.174148606811145</v>
      </c>
    </row>
    <row r="12" spans="1:14" ht="12.75">
      <c r="A12" s="9">
        <v>10</v>
      </c>
      <c r="B12" s="9" t="s">
        <v>55</v>
      </c>
      <c r="C12" s="3" t="s">
        <v>14</v>
      </c>
      <c r="D12" s="3" t="s">
        <v>15</v>
      </c>
      <c r="E12" s="13">
        <v>43745</v>
      </c>
      <c r="F12" s="13">
        <f>SUM($E$3:E12)</f>
        <v>454930</v>
      </c>
      <c r="G12" s="3"/>
      <c r="H12" s="3"/>
      <c r="I12" s="3"/>
      <c r="J12" s="3"/>
      <c r="K12" s="13">
        <v>42500</v>
      </c>
      <c r="L12" s="13">
        <v>43745</v>
      </c>
      <c r="M12" s="5">
        <v>0.5319444444444444</v>
      </c>
      <c r="N12" s="22">
        <f t="shared" si="0"/>
        <v>3.4265013054830287</v>
      </c>
    </row>
    <row r="13" spans="1:14" ht="12.75">
      <c r="A13" s="9">
        <v>11</v>
      </c>
      <c r="B13" s="9" t="s">
        <v>56</v>
      </c>
      <c r="C13" s="3" t="s">
        <v>15</v>
      </c>
      <c r="D13" s="3" t="s">
        <v>16</v>
      </c>
      <c r="E13" s="13">
        <v>41352</v>
      </c>
      <c r="F13" s="13">
        <f>SUM($E$3:E13)</f>
        <v>496282</v>
      </c>
      <c r="G13" s="3"/>
      <c r="H13" s="3"/>
      <c r="I13" s="3"/>
      <c r="J13" s="3"/>
      <c r="K13" s="13">
        <v>41000</v>
      </c>
      <c r="L13" s="13">
        <v>41352</v>
      </c>
      <c r="M13" s="5">
        <v>0.6048611111111112</v>
      </c>
      <c r="N13" s="22">
        <f t="shared" si="0"/>
        <v>2.8485878300803673</v>
      </c>
    </row>
    <row r="14" spans="1:14" ht="12.75">
      <c r="A14" s="9">
        <v>12</v>
      </c>
      <c r="B14" s="9" t="s">
        <v>57</v>
      </c>
      <c r="C14" s="3" t="s">
        <v>16</v>
      </c>
      <c r="D14" s="3" t="s">
        <v>17</v>
      </c>
      <c r="E14" s="13">
        <v>38928</v>
      </c>
      <c r="F14" s="13">
        <f>SUM($E$3:E14)</f>
        <v>535210</v>
      </c>
      <c r="G14" s="3" t="s">
        <v>16</v>
      </c>
      <c r="H14" s="17" t="s">
        <v>22</v>
      </c>
      <c r="I14" s="3">
        <v>1500</v>
      </c>
      <c r="J14" s="3">
        <v>8270</v>
      </c>
      <c r="K14" s="13">
        <v>31000</v>
      </c>
      <c r="L14" s="13">
        <f>E14+I14-J14</f>
        <v>32158</v>
      </c>
      <c r="M14" s="5">
        <v>0.5097222222222222</v>
      </c>
      <c r="N14" s="22">
        <f t="shared" si="0"/>
        <v>2.6287193460490466</v>
      </c>
    </row>
    <row r="15" spans="1:14" ht="12.75">
      <c r="A15" s="9">
        <v>13</v>
      </c>
      <c r="B15" s="9" t="s">
        <v>58</v>
      </c>
      <c r="C15" s="3" t="s">
        <v>17</v>
      </c>
      <c r="D15" s="3" t="s">
        <v>18</v>
      </c>
      <c r="E15" s="13">
        <v>35098</v>
      </c>
      <c r="F15" s="13">
        <f>SUM($E$3:E15)</f>
        <v>570308</v>
      </c>
      <c r="G15" s="17" t="s">
        <v>23</v>
      </c>
      <c r="H15" s="3" t="s">
        <v>18</v>
      </c>
      <c r="I15" s="3">
        <v>8270</v>
      </c>
      <c r="J15" s="3">
        <v>4000</v>
      </c>
      <c r="K15" s="13">
        <v>43000</v>
      </c>
      <c r="L15" s="13">
        <f>E15+I15-J15</f>
        <v>39368</v>
      </c>
      <c r="M15" s="5">
        <v>0.4145833333333333</v>
      </c>
      <c r="N15" s="22">
        <f t="shared" si="0"/>
        <v>3.956582914572864</v>
      </c>
    </row>
    <row r="16" spans="1:14" ht="13.5" thickBot="1">
      <c r="A16" s="10">
        <v>14</v>
      </c>
      <c r="B16" s="10" t="s">
        <v>59</v>
      </c>
      <c r="C16" s="23" t="s">
        <v>18</v>
      </c>
      <c r="D16" s="23" t="s">
        <v>19</v>
      </c>
      <c r="E16" s="24">
        <v>40889</v>
      </c>
      <c r="F16" s="24">
        <f>SUM($E$3:E16)</f>
        <v>611197</v>
      </c>
      <c r="G16" s="23" t="s">
        <v>18</v>
      </c>
      <c r="H16" s="25" t="s">
        <v>24</v>
      </c>
      <c r="I16" s="23"/>
      <c r="J16" s="23">
        <v>4000</v>
      </c>
      <c r="K16" s="24"/>
      <c r="L16" s="24">
        <f>22614-J16</f>
        <v>18614</v>
      </c>
      <c r="M16" s="26">
        <v>0.2465277777777778</v>
      </c>
      <c r="N16" s="27">
        <f t="shared" si="0"/>
        <v>3.1460281690140843</v>
      </c>
    </row>
    <row r="17" spans="3:14" ht="13.5" thickBot="1">
      <c r="C17" s="18"/>
      <c r="D17" s="11"/>
      <c r="E17" s="11"/>
      <c r="F17" s="11"/>
      <c r="G17" s="11"/>
      <c r="H17" s="11"/>
      <c r="I17" s="11"/>
      <c r="J17" s="11"/>
      <c r="K17" s="11"/>
      <c r="L17" s="16">
        <f>SUM(L3:L16)</f>
        <v>584000</v>
      </c>
      <c r="M17" s="14">
        <f>SUM(M3:M16)*24</f>
        <v>150.7</v>
      </c>
      <c r="N17" s="15">
        <f>L17/(M17*1000)</f>
        <v>3.8752488387524884</v>
      </c>
    </row>
    <row r="19" ht="12.75">
      <c r="C19" s="6" t="s">
        <v>39</v>
      </c>
    </row>
    <row r="20" spans="3:4" ht="12.75">
      <c r="C20" t="s">
        <v>30</v>
      </c>
      <c r="D20" t="s">
        <v>40</v>
      </c>
    </row>
    <row r="21" spans="3:4" ht="12.75">
      <c r="C21" t="s">
        <v>31</v>
      </c>
      <c r="D21" s="6" t="s">
        <v>32</v>
      </c>
    </row>
    <row r="22" ht="12.75">
      <c r="D22" t="s">
        <v>33</v>
      </c>
    </row>
    <row r="23" ht="12.75">
      <c r="D23" t="s">
        <v>41</v>
      </c>
    </row>
    <row r="24" spans="3:4" ht="12.75">
      <c r="C24" t="s">
        <v>34</v>
      </c>
      <c r="D24" t="s">
        <v>61</v>
      </c>
    </row>
    <row r="25" spans="3:4" ht="12.75">
      <c r="C25" t="s">
        <v>35</v>
      </c>
      <c r="D25" t="s">
        <v>36</v>
      </c>
    </row>
    <row r="26" ht="12.75">
      <c r="D26" t="s">
        <v>38</v>
      </c>
    </row>
    <row r="27" spans="3:4" ht="12.75">
      <c r="C27" t="s">
        <v>37</v>
      </c>
      <c r="D27" t="s">
        <v>42</v>
      </c>
    </row>
  </sheetData>
  <mergeCells count="1">
    <mergeCell ref="C1:N1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Anglo Irish Bank (AUSTRIA)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</dc:creator>
  <cp:keywords/>
  <dc:description/>
  <cp:lastModifiedBy>Schmidt</cp:lastModifiedBy>
  <cp:lastPrinted>2003-08-04T13:27:31Z</cp:lastPrinted>
  <dcterms:created xsi:type="dcterms:W3CDTF">2003-07-24T08:59:13Z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